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РНМЦК" sheetId="1" r:id="rId1"/>
  </sheets>
  <externalReferences>
    <externalReference r:id="rId2"/>
  </externalReferences>
  <definedNames>
    <definedName name="n_1">{"","одинz","дваz","триz","четыреz","пятьz","шестьz","семьz","восемьz","девятьz"}</definedName>
    <definedName name="n_11">{"","стоz","двестиz","тристаz","четырестаz","пятьсотz","шестьсотz","семьсотz","восемьсотz","девятьсотz"}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апаыв">IF(ыва=1,[1]!n_2,ыва&amp;[1]!n_5)</definedName>
    <definedName name="йцуы">IF(ыва=1,[1]!n_2,ыва&amp;[1]!n_1)</definedName>
    <definedName name="мил">{0,"овz";1,"z";2,"аz";5,"овz"}</definedName>
    <definedName name="_xlnm.Print_Area" localSheetId="0">РНМЦК!$A$1:$F$60</definedName>
    <definedName name="тыс">{0,"тысячz";1,"тысячаz";2,"тысячиz";5,"тысячz"}</definedName>
    <definedName name="ыва">{"";1;"двадцатьz";"тридцатьz";"сорокz";"пятьдесятz";"шестьдесятz";"семьдесятz";"восемьдесятz";"девяностоz"}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/>
  <c r="H53"/>
  <c r="H50"/>
  <c r="G47"/>
  <c r="G46"/>
  <c r="G44"/>
  <c r="B15"/>
  <c r="B17"/>
  <c r="D23"/>
  <c r="D22"/>
  <c r="D19"/>
  <c r="D18"/>
  <c r="D17"/>
  <c r="D16"/>
  <c r="D15"/>
  <c r="B22"/>
  <c r="B19"/>
  <c r="B18"/>
  <c r="F18" l="1"/>
  <c r="F17"/>
  <c r="F16"/>
  <c r="F15"/>
  <c r="G38"/>
  <c r="F19" l="1"/>
  <c r="F21" s="1"/>
  <c r="D21" l="1"/>
  <c r="B21"/>
  <c r="B16"/>
  <c r="F22" l="1"/>
  <c r="F23" s="1"/>
  <c r="B23" l="1"/>
</calcChain>
</file>

<file path=xl/sharedStrings.xml><?xml version="1.0" encoding="utf-8"?>
<sst xmlns="http://schemas.openxmlformats.org/spreadsheetml/2006/main" count="61" uniqueCount="57">
  <si>
    <t>Основание для расчета:</t>
  </si>
  <si>
    <t>рублей</t>
  </si>
  <si>
    <t>Наименование  работ и затрат</t>
  </si>
  <si>
    <t>Стоимость работ в ценах на дату утверждения сметной документации</t>
  </si>
  <si>
    <t>Индекс фактической инфляции</t>
  </si>
  <si>
    <t>Стоимость работ в ценах на дату формирования начальной (максимальной) цены контракта</t>
  </si>
  <si>
    <t>Индекс прогнозный инфляции на период выполнения работ</t>
  </si>
  <si>
    <t>Начальная  (максимальная)  цена контракта с учетом индекса прогнозной инфляции на период выполнения работ</t>
  </si>
  <si>
    <t>Иные прочие работы и затраты</t>
  </si>
  <si>
    <t>НДС  20%</t>
  </si>
  <si>
    <t>Стоимость с учетом НДС</t>
  </si>
  <si>
    <t>Дата утверждения сметной документации:</t>
  </si>
  <si>
    <t>Дата формирования НМЦК:</t>
  </si>
  <si>
    <t>Таким образом:</t>
  </si>
  <si>
    <t>Индекс прогнозной инфляции</t>
  </si>
  <si>
    <t>Расчет индекса фактического инфляции с использованием ИПЦ Росстата:</t>
  </si>
  <si>
    <t>К1</t>
  </si>
  <si>
    <t>Временные здания и сооружения</t>
  </si>
  <si>
    <t>Итоги</t>
  </si>
  <si>
    <t>Общая стоимость без учета НДС</t>
  </si>
  <si>
    <t>Строительно-монтажные работы</t>
  </si>
  <si>
    <t>Удорожание работ в зимнее время</t>
  </si>
  <si>
    <t xml:space="preserve">Доля сметной стоимости на 2021 г. (Д1) = лимит на 2021 г./стоимость работ в ценах на дату формирования НМЦК </t>
  </si>
  <si>
    <t xml:space="preserve">К2 </t>
  </si>
  <si>
    <t>К инфл</t>
  </si>
  <si>
    <t>Приложение № 1.1 к ОН(М)Ц</t>
  </si>
  <si>
    <t>Ежемесячный прогнозный индекс на 2021 г. =                     = 1,004154</t>
  </si>
  <si>
    <t>Ежемесячный прогнозный индекс на 2022 г. =                     = 1,003915</t>
  </si>
  <si>
    <t>Годовой индекс прогнозной инфляции на 2021 г. = 105,1%
(Прогноз социально-экономического развития Российской Федерации на 2021 год и на плановый период 2022 и 2023 годов Минэкономразвития России (https://www.economy.gov.ru/), файл "Дефляторы базовый", отрасль "Инвестиции в основной капитал")</t>
  </si>
  <si>
    <t>Годовой индекс прогнозной инфляции на 2022 г. = 104,8%
(Прогноз социально-экономического развития Российской Федерации на 2021 год и на плановый период 2022 и 2023 годов Минэкономразвития России (https://www.economy.gov.ru/), файл "Дефляторы базовый", отрасль "Инвестиции в основной капитал")</t>
  </si>
  <si>
    <t>Непредвиденные затраты - 3%</t>
  </si>
  <si>
    <t>Индекс прогнозной инфляции (К инфл)= доля сметной ст-ти на 2021г. (Д1) х индекс прогноз. инфляции на 2021 год (К1) + доля сметной ст-ти на 2022 г. (Д2) х индекс прогноз. инфляции на 2022г.(К2)</t>
  </si>
  <si>
    <t>Доля сметной стоимости на 2022 г. (Д2) = ("стоимость работ в ценах на дату формирования НМЦК" - "лимит на 2021 г.")/стоимость работ в ценах на дату формирования НМЦК</t>
  </si>
  <si>
    <t xml:space="preserve">Расчет начальной (максимальной) цены контракта на выполнение работ </t>
  </si>
  <si>
    <t>по строительству объекта: «Распределительный газопровод по д. Кайкино Волосовского района»</t>
  </si>
  <si>
    <t>2. Утвержденный сводно-сметный расчет 11 736,06 тыс. руб.</t>
  </si>
  <si>
    <t>"месяц/квартал" 
4 кв. 2020 г.</t>
  </si>
  <si>
    <t>Окончание работ: по 01.11.2022 г.</t>
  </si>
  <si>
    <t>Основные данные для расчета: 
Продолжительность строительства 12 месяцев</t>
  </si>
  <si>
    <t>ноябрь 4 кв. 2020 год</t>
  </si>
  <si>
    <t>декабрь 2020/ноябрь 2020=0,9988
январь 2021/декабрь 2020=1,0043
февраль 2021/январь 2021=1,0008
март 2021/февраль 2021=1,0106
апрель 2021/март 2021=1,0085</t>
  </si>
  <si>
    <t>В расчет Н(М)ЦК не включаются следующие позиции сметной документации строительства:
1. Локальная смета №01-01-05;
2. Глава 10. Содержание службы заказчика. Строительный контроль;
3. Глава 12. Проектные и изыскательские работы.</t>
  </si>
  <si>
    <t>октябрь 2021 г.</t>
  </si>
  <si>
    <t>май 2021/апрель 2021=1,0161
июнь 2021/май 2021=1,0118
июль 2021/июнь 2021=1,0125
август 2021/июль 2021=1,004154
сентябрь 2021/август 2021=1,004154
октябрь 2021/сентябрь 2021=1,004154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</si>
  <si>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индекс фактической инфляции</t>
    </r>
    <r>
      <rPr>
        <sz val="12"/>
        <color theme="1"/>
        <rFont val="Times New Roman"/>
        <family val="1"/>
        <charset val="204"/>
      </rPr>
      <t xml:space="preserve">: 0,9988*1,0043*1,0008*1,0106*1,0085*1,0161*1,0118*1,0125*1,004154*1,004154*1,004154 </t>
    </r>
    <r>
      <rPr>
        <b/>
        <sz val="12"/>
        <color theme="1"/>
        <rFont val="Times New Roman"/>
        <family val="1"/>
        <charset val="204"/>
      </rPr>
      <t>= 1,078379</t>
    </r>
  </si>
  <si>
    <t>Стоимость работ в ценах на дату формирования НМЦК = 8 309 614,99</t>
  </si>
  <si>
    <r>
      <rPr>
        <b/>
        <sz val="12"/>
        <color indexed="8"/>
        <rFont val="Times New Roman"/>
        <family val="1"/>
        <charset val="204"/>
      </rPr>
      <t>К2</t>
    </r>
    <r>
      <rPr>
        <sz val="12"/>
        <color indexed="8"/>
        <rFont val="Times New Roman"/>
        <family val="1"/>
        <charset val="204"/>
      </rPr>
      <t xml:space="preserve"> = 1,004154^2 х (1,003915+1,003915^10)/2 = </t>
    </r>
    <r>
      <rPr>
        <b/>
        <sz val="12"/>
        <color indexed="8"/>
        <rFont val="Times New Roman"/>
        <family val="1"/>
        <charset val="204"/>
      </rPr>
      <t>1,030388</t>
    </r>
  </si>
  <si>
    <t>Начало работ: декабрь 2021</t>
  </si>
  <si>
    <t>"месяц/квартал"  
октябрь 2021/4кв 2021</t>
  </si>
  <si>
    <r>
      <t xml:space="preserve">Расчет индекса прогнозной инфляции </t>
    </r>
    <r>
      <rPr>
        <sz val="12"/>
        <color indexed="8"/>
        <rFont val="Times New Roman"/>
        <family val="1"/>
        <charset val="204"/>
      </rPr>
      <t>на дату выполнения работ с декабря 2021 г. по 01.11.2022 г.:</t>
    </r>
  </si>
  <si>
    <r>
      <rPr>
        <b/>
        <sz val="12"/>
        <color indexed="8"/>
        <rFont val="Times New Roman"/>
        <family val="1"/>
        <charset val="204"/>
      </rPr>
      <t>К1</t>
    </r>
    <r>
      <rPr>
        <sz val="12"/>
        <color indexed="8"/>
        <rFont val="Times New Roman"/>
        <family val="1"/>
        <charset val="204"/>
      </rPr>
      <t>=((1,004154^2)+(1,004154^2))/2=</t>
    </r>
    <r>
      <rPr>
        <b/>
        <sz val="12"/>
        <color indexed="8"/>
        <rFont val="Times New Roman"/>
        <family val="1"/>
        <charset val="204"/>
      </rPr>
      <t>1,008325</t>
    </r>
  </si>
  <si>
    <t>Лимит на 2021 г. = 3 000 000,00</t>
  </si>
  <si>
    <r>
      <rPr>
        <b/>
        <sz val="12"/>
        <rFont val="Times New Roman"/>
        <family val="1"/>
        <charset val="204"/>
      </rPr>
      <t>Д1</t>
    </r>
    <r>
      <rPr>
        <sz val="12"/>
        <rFont val="Times New Roman"/>
        <family val="1"/>
        <charset val="204"/>
      </rPr>
      <t>= 3 000 000,00 / 8 309 614,99=</t>
    </r>
    <r>
      <rPr>
        <b/>
        <sz val="12"/>
        <rFont val="Times New Roman"/>
        <family val="1"/>
        <charset val="204"/>
      </rPr>
      <t>0,3610</t>
    </r>
    <r>
      <rPr>
        <sz val="12"/>
        <rFont val="Times New Roman"/>
        <family val="1"/>
        <charset val="204"/>
      </rPr>
      <t xml:space="preserve"> (36,10%)</t>
    </r>
  </si>
  <si>
    <t>("Стоимость работ в ценах на дату формирования НМЦК" - "лимит на 2021 г.") = 8 309 614,99 - 3 000 000,00 = 5 309 614,99</t>
  </si>
  <si>
    <r>
      <rPr>
        <b/>
        <sz val="12"/>
        <rFont val="Times New Roman"/>
        <family val="1"/>
        <charset val="204"/>
      </rPr>
      <t>Д2</t>
    </r>
    <r>
      <rPr>
        <sz val="12"/>
        <rFont val="Times New Roman"/>
        <family val="1"/>
        <charset val="204"/>
      </rPr>
      <t xml:space="preserve"> = 5 309 614,99 / 8 309 614,99 =</t>
    </r>
    <r>
      <rPr>
        <b/>
        <sz val="12"/>
        <rFont val="Times New Roman"/>
        <family val="1"/>
        <charset val="204"/>
      </rPr>
      <t>0,6390</t>
    </r>
    <r>
      <rPr>
        <sz val="12"/>
        <rFont val="Times New Roman"/>
        <family val="1"/>
        <charset val="204"/>
      </rPr>
      <t xml:space="preserve"> (63,90%)</t>
    </r>
  </si>
  <si>
    <r>
      <rPr>
        <b/>
        <sz val="12"/>
        <rFont val="Times New Roman"/>
        <family val="1"/>
        <charset val="204"/>
      </rPr>
      <t>К инфл</t>
    </r>
    <r>
      <rPr>
        <sz val="12"/>
        <rFont val="Times New Roman"/>
        <family val="1"/>
        <charset val="204"/>
      </rPr>
      <t>=Д1 х К1 + Д2 х К2 = 0,3610 х 1,008325 + 0,6390 х 1,030388 = 1,022423</t>
    </r>
  </si>
  <si>
    <t>1. Положительное заключение государственной экспертизы № 47-1-1-3-023542-2021 от 12.05.2021 года.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</si>
</sst>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000"/>
    <numFmt numFmtId="167" formatCode="#,##0.00\ _₽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wrapText="1"/>
    </xf>
    <xf numFmtId="4" fontId="3" fillId="0" borderId="1" xfId="0" applyNumberFormat="1" applyFont="1" applyFill="1" applyBorder="1"/>
    <xf numFmtId="164" fontId="3" fillId="0" borderId="1" xfId="0" applyNumberFormat="1" applyFont="1" applyBorder="1"/>
    <xf numFmtId="0" fontId="12" fillId="0" borderId="1" xfId="0" applyFont="1" applyBorder="1"/>
    <xf numFmtId="0" fontId="3" fillId="0" borderId="1" xfId="0" applyFont="1" applyBorder="1"/>
    <xf numFmtId="0" fontId="12" fillId="0" borderId="0" xfId="0" applyFont="1" applyFill="1" applyBorder="1"/>
    <xf numFmtId="0" fontId="3" fillId="0" borderId="0" xfId="0" applyFont="1"/>
    <xf numFmtId="164" fontId="1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/>
    <xf numFmtId="165" fontId="3" fillId="0" borderId="0" xfId="0" applyNumberFormat="1" applyFont="1" applyFill="1" applyBorder="1"/>
    <xf numFmtId="49" fontId="3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Border="1"/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Alignment="1">
      <alignment wrapText="1"/>
    </xf>
    <xf numFmtId="167" fontId="0" fillId="0" borderId="0" xfId="0" applyNumberFormat="1"/>
    <xf numFmtId="0" fontId="13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12" fillId="0" borderId="0" xfId="0" applyFont="1" applyAlignment="1">
      <alignment vertical="center" wrapText="1"/>
    </xf>
    <xf numFmtId="166" fontId="3" fillId="0" borderId="1" xfId="0" applyNumberFormat="1" applyFont="1" applyBorder="1"/>
    <xf numFmtId="0" fontId="12" fillId="0" borderId="0" xfId="0" applyFont="1" applyFill="1" applyAlignment="1">
      <alignment wrapText="1"/>
    </xf>
    <xf numFmtId="0" fontId="0" fillId="0" borderId="0" xfId="0" applyFill="1"/>
    <xf numFmtId="166" fontId="12" fillId="0" borderId="0" xfId="0" applyNumberFormat="1" applyFont="1" applyAlignment="1">
      <alignment wrapText="1"/>
    </xf>
    <xf numFmtId="164" fontId="3" fillId="0" borderId="5" xfId="0" applyNumberFormat="1" applyFont="1" applyBorder="1"/>
    <xf numFmtId="166" fontId="3" fillId="0" borderId="1" xfId="0" applyNumberFormat="1" applyFont="1" applyFill="1" applyBorder="1"/>
    <xf numFmtId="166" fontId="3" fillId="0" borderId="5" xfId="0" applyNumberFormat="1" applyFont="1" applyFill="1" applyBorder="1"/>
    <xf numFmtId="4" fontId="4" fillId="2" borderId="1" xfId="0" applyNumberFormat="1" applyFont="1" applyFill="1" applyBorder="1"/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4" fontId="0" fillId="0" borderId="0" xfId="0" applyNumberFormat="1" applyFill="1"/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6" fontId="19" fillId="0" borderId="1" xfId="0" applyNumberFormat="1" applyFont="1" applyBorder="1" applyAlignment="1">
      <alignment wrapText="1"/>
    </xf>
    <xf numFmtId="166" fontId="19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4" fontId="3" fillId="0" borderId="0" xfId="0" applyNumberFormat="1" applyFont="1" applyFill="1" applyBorder="1"/>
    <xf numFmtId="0" fontId="13" fillId="0" borderId="0" xfId="0" applyFont="1" applyBorder="1" applyAlignment="1">
      <alignment vertical="center"/>
    </xf>
    <xf numFmtId="4" fontId="4" fillId="0" borderId="0" xfId="0" applyNumberFormat="1" applyFont="1" applyFill="1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5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7">
    <cellStyle name="Обычный" xfId="0" builtinId="0"/>
    <cellStyle name="Обычный 2 2" xfId="1"/>
    <cellStyle name="Обычный 2 3" xfId="3"/>
    <cellStyle name="Обычный 2 4" xfId="2"/>
    <cellStyle name="Обычный 2 4 2" xfId="6"/>
    <cellStyle name="Обычный 3" xfId="5"/>
    <cellStyle name="Обычный 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582839</xdr:colOff>
      <xdr:row>48</xdr:row>
      <xdr:rowOff>53089</xdr:rowOff>
    </xdr:from>
    <xdr:to>
      <xdr:col>1</xdr:col>
      <xdr:colOff>1146402</xdr:colOff>
      <xdr:row>48</xdr:row>
      <xdr:rowOff>322302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D0FE9A7E-74ED-4065-B499-8B810C080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7785" y="16320428"/>
          <a:ext cx="563563" cy="269213"/>
        </a:xfrm>
        <a:prstGeom prst="rect">
          <a:avLst/>
        </a:prstGeom>
      </xdr:spPr>
    </xdr:pic>
    <xdr:clientData/>
  </xdr:twoCellAnchor>
  <xdr:twoCellAnchor editAs="oneCell">
    <xdr:from>
      <xdr:col>1</xdr:col>
      <xdr:colOff>525011</xdr:colOff>
      <xdr:row>51</xdr:row>
      <xdr:rowOff>39028</xdr:rowOff>
    </xdr:from>
    <xdr:to>
      <xdr:col>1</xdr:col>
      <xdr:colOff>1223508</xdr:colOff>
      <xdr:row>51</xdr:row>
      <xdr:rowOff>317001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F92AE34B-B7FE-4A1B-8CFB-F26843858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9957" y="17877992"/>
          <a:ext cx="698497" cy="277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M\network\&#1054;&#1073;&#1097;&#1072;&#1103;\_&#1056;&#1072;&#1076;&#1080;&#1086;&#1090;&#1077;&#1093;&#1085;&#1080;&#1095;&#1077;&#1089;&#1082;&#1080;&#1077;%20&#1089;&#1080;&#1089;&#1090;&#1077;&#1084;&#1099;%20(&#1056;&#1058;&#1054;%20&#1055;&#1088;&#1086;&#1077;&#1082;&#1090;)\&#1054;&#1073;&#1089;&#1083;&#1077;&#1076;&#1086;&#1074;&#1072;&#1085;&#1080;&#1077;%20DME%20(12%20&#1086;&#1073;&#1098;&#1077;&#1082;&#1090;&#1086;&#1074;)\11%20&#1040;&#1073;&#1072;&#1082;&#1072;&#1085;---------------------&#1087;&#1088;&#1077;&#1076;&#1074;.%20&#1054;&#1050;\1%20&#1054;&#1090;&#1095;&#1077;&#1090;%20&#1090;&#1077;&#1093;&#1085;&#1080;&#1095;&#1077;&#1089;&#1082;&#1086;&#1075;&#1086;%20&#1086;&#1073;&#1089;&#1083;&#1077;&#1076;&#1086;&#1074;&#1072;&#1085;&#1080;&#1103;\&#1050;&#1085;&#1080;&#1075;&#1072;%202.1.%20&#1057;&#1084;&#1077;&#1090;&#1099;%20&#1085;&#1072;%20&#1055;&#1048;&#1056;\3-&#1055;&#1048;&#10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ГИП"/>
      <sheetName val="1-1 ПИР"/>
      <sheetName val="1-1-1 ПД"/>
      <sheetName val="ТБЭО+МпОПБ+ЭЭ"/>
      <sheetName val="1-1-2 РД"/>
      <sheetName val="1-1-3 Геодезия"/>
      <sheetName val="1-1-4 Геология"/>
      <sheetName val="1-1-5 Экология"/>
      <sheetName val="1-1-6 Сейсмика"/>
      <sheetName val="1-1-7 Обследование"/>
      <sheetName val="1-1-8 ГОиЧС"/>
      <sheetName val="1-2 ПИР"/>
      <sheetName val="1-2-1 ПД"/>
      <sheetName val="1-2-2 РД "/>
      <sheetName val="Лист1"/>
      <sheetName val="3-ПИР"/>
    </sheetNames>
    <definedNames>
      <definedName name="n_1" refersTo="#ССЫЛКА!"/>
      <definedName name="n_2" refersTo="#ССЫЛКА!"/>
      <definedName name="n_5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Normal="100" workbookViewId="0">
      <selection activeCell="C11" sqref="C11:C14"/>
    </sheetView>
  </sheetViews>
  <sheetFormatPr defaultRowHeight="12.75"/>
  <cols>
    <col min="1" max="1" width="38.42578125" customWidth="1"/>
    <col min="2" max="2" width="19.7109375" customWidth="1"/>
    <col min="3" max="3" width="12.7109375" customWidth="1"/>
    <col min="4" max="4" width="17.42578125" customWidth="1"/>
    <col min="5" max="5" width="13" customWidth="1"/>
    <col min="6" max="6" width="17.85546875" customWidth="1"/>
    <col min="7" max="7" width="19.85546875" customWidth="1"/>
    <col min="8" max="8" width="18.140625" customWidth="1"/>
    <col min="9" max="9" width="14.7109375" customWidth="1"/>
    <col min="10" max="10" width="12.7109375" bestFit="1" customWidth="1"/>
  </cols>
  <sheetData>
    <row r="1" spans="1:8" ht="15" customHeight="1">
      <c r="D1" s="84" t="s">
        <v>25</v>
      </c>
      <c r="E1" s="84"/>
      <c r="F1" s="84"/>
      <c r="G1" s="55"/>
    </row>
    <row r="4" spans="1:8" s="1" customFormat="1" ht="40.5" customHeight="1">
      <c r="A4" s="85" t="s">
        <v>33</v>
      </c>
      <c r="B4" s="85"/>
      <c r="C4" s="85"/>
      <c r="D4" s="85"/>
      <c r="E4" s="85"/>
      <c r="F4" s="85"/>
      <c r="G4" s="56"/>
    </row>
    <row r="5" spans="1:8" s="1" customFormat="1" ht="37.5" customHeight="1">
      <c r="A5" s="86" t="s">
        <v>34</v>
      </c>
      <c r="B5" s="86"/>
      <c r="C5" s="86"/>
      <c r="D5" s="86"/>
      <c r="E5" s="86"/>
      <c r="F5" s="86"/>
      <c r="G5" s="57"/>
    </row>
    <row r="6" spans="1:8" ht="15.75">
      <c r="A6" s="2"/>
      <c r="B6" s="3"/>
      <c r="C6" s="3"/>
      <c r="D6" s="3"/>
      <c r="E6" s="3"/>
      <c r="F6" s="3"/>
    </row>
    <row r="7" spans="1:8" ht="15.75">
      <c r="A7" s="4" t="s">
        <v>0</v>
      </c>
      <c r="B7" s="3"/>
      <c r="C7" s="3"/>
      <c r="D7" s="3"/>
      <c r="E7" s="3"/>
      <c r="F7" s="3"/>
    </row>
    <row r="8" spans="1:8" ht="18.75" customHeight="1">
      <c r="A8" s="87" t="s">
        <v>56</v>
      </c>
      <c r="B8" s="87"/>
      <c r="C8" s="87"/>
      <c r="D8" s="87"/>
      <c r="E8" s="87"/>
      <c r="F8" s="87"/>
      <c r="G8" s="44"/>
    </row>
    <row r="9" spans="1:8" ht="15.75" customHeight="1">
      <c r="A9" s="87" t="s">
        <v>35</v>
      </c>
      <c r="B9" s="87"/>
      <c r="C9" s="87"/>
      <c r="D9" s="87"/>
      <c r="E9" s="87"/>
      <c r="F9" s="87"/>
      <c r="G9" s="44"/>
    </row>
    <row r="10" spans="1:8" ht="15">
      <c r="F10" s="5" t="s">
        <v>1</v>
      </c>
    </row>
    <row r="11" spans="1:8" ht="12.75" customHeight="1">
      <c r="A11" s="81" t="s">
        <v>2</v>
      </c>
      <c r="B11" s="82" t="s">
        <v>3</v>
      </c>
      <c r="C11" s="88" t="s">
        <v>4</v>
      </c>
      <c r="D11" s="82" t="s">
        <v>5</v>
      </c>
      <c r="E11" s="91" t="s">
        <v>6</v>
      </c>
      <c r="F11" s="79" t="s">
        <v>7</v>
      </c>
      <c r="G11" s="53"/>
    </row>
    <row r="12" spans="1:8" ht="12.75" customHeight="1">
      <c r="A12" s="81"/>
      <c r="B12" s="83"/>
      <c r="C12" s="89"/>
      <c r="D12" s="83"/>
      <c r="E12" s="92"/>
      <c r="F12" s="80"/>
      <c r="G12" s="54"/>
    </row>
    <row r="13" spans="1:8" ht="52.5" customHeight="1">
      <c r="A13" s="81"/>
      <c r="B13" s="83"/>
      <c r="C13" s="89"/>
      <c r="D13" s="83"/>
      <c r="E13" s="92"/>
      <c r="F13" s="80"/>
      <c r="G13" s="54"/>
    </row>
    <row r="14" spans="1:8" ht="33.75" customHeight="1">
      <c r="A14" s="81"/>
      <c r="B14" s="42" t="s">
        <v>36</v>
      </c>
      <c r="C14" s="90"/>
      <c r="D14" s="42" t="s">
        <v>48</v>
      </c>
      <c r="E14" s="93"/>
      <c r="F14" s="80"/>
      <c r="G14" s="54"/>
    </row>
    <row r="15" spans="1:8" ht="15.75">
      <c r="A15" s="6" t="s">
        <v>20</v>
      </c>
      <c r="B15" s="43">
        <f>6876+3266+173449+934968+3004164+1226713+46123</f>
        <v>5395559</v>
      </c>
      <c r="C15" s="33">
        <v>1.078379</v>
      </c>
      <c r="D15" s="7">
        <f>B15*C15</f>
        <v>5818457.5188609995</v>
      </c>
      <c r="E15" s="34">
        <v>1.0224230000000001</v>
      </c>
      <c r="F15" s="7">
        <f>E15*D15</f>
        <v>5948924.7918064203</v>
      </c>
      <c r="G15" s="50"/>
    </row>
    <row r="16" spans="1:8" ht="15.75">
      <c r="A16" s="6" t="s">
        <v>17</v>
      </c>
      <c r="B16" s="43">
        <f>(B15)*1.5%</f>
        <v>80933.384999999995</v>
      </c>
      <c r="C16" s="33">
        <v>1.078379</v>
      </c>
      <c r="D16" s="7">
        <f>B16*C16</f>
        <v>87276.862782914992</v>
      </c>
      <c r="E16" s="34">
        <v>1.0224230000000001</v>
      </c>
      <c r="F16" s="7">
        <f>E16*D16</f>
        <v>89233.871877096302</v>
      </c>
      <c r="G16" s="50"/>
      <c r="H16" s="15"/>
    </row>
    <row r="17" spans="1:9" ht="15.75">
      <c r="A17" s="6" t="s">
        <v>21</v>
      </c>
      <c r="B17" s="43">
        <f>(B15+B16)*2.3%</f>
        <v>125959.324855</v>
      </c>
      <c r="C17" s="33">
        <v>1.078379</v>
      </c>
      <c r="D17" s="7">
        <f>B17*C17</f>
        <v>135831.89077781004</v>
      </c>
      <c r="E17" s="34">
        <v>1.0224230000000001</v>
      </c>
      <c r="F17" s="7">
        <f>E17*D17</f>
        <v>138877.64926472088</v>
      </c>
      <c r="G17" s="50"/>
      <c r="H17" s="15"/>
    </row>
    <row r="18" spans="1:9" ht="15.75">
      <c r="A18" s="6" t="s">
        <v>8</v>
      </c>
      <c r="B18" s="43">
        <f>60656.07+41700.9+175457+356200.11+297.95+5225.25</f>
        <v>639537.27999999991</v>
      </c>
      <c r="C18" s="33">
        <v>1.078379</v>
      </c>
      <c r="D18" s="7">
        <f>B18*C18</f>
        <v>689663.57246911991</v>
      </c>
      <c r="E18" s="34">
        <v>1.0224230000000001</v>
      </c>
      <c r="F18" s="7">
        <f>E18*D18</f>
        <v>705127.89875459508</v>
      </c>
      <c r="G18" s="50"/>
      <c r="H18" s="15"/>
    </row>
    <row r="19" spans="1:9" ht="15.75">
      <c r="A19" s="6" t="s">
        <v>30</v>
      </c>
      <c r="B19" s="43">
        <f>(SUM(B15:B18))*3%</f>
        <v>187259.66969564999</v>
      </c>
      <c r="C19" s="33">
        <v>1.078379</v>
      </c>
      <c r="D19" s="7">
        <f>B19*C19</f>
        <v>201936.89534672533</v>
      </c>
      <c r="E19" s="34">
        <v>1.0224230000000001</v>
      </c>
      <c r="F19" s="7">
        <f>E19*D19</f>
        <v>206464.92635108496</v>
      </c>
      <c r="G19" s="50"/>
      <c r="H19" s="15"/>
    </row>
    <row r="20" spans="1:9" ht="15.75">
      <c r="A20" s="60" t="s">
        <v>18</v>
      </c>
      <c r="B20" s="61"/>
      <c r="C20" s="61"/>
      <c r="D20" s="61"/>
      <c r="E20" s="61"/>
      <c r="F20" s="62"/>
      <c r="G20" s="51"/>
      <c r="H20" s="15"/>
    </row>
    <row r="21" spans="1:9" ht="15.75">
      <c r="A21" s="9" t="s">
        <v>19</v>
      </c>
      <c r="B21" s="7">
        <f>SUM(B15:B19)</f>
        <v>6429248.65955065</v>
      </c>
      <c r="C21" s="28"/>
      <c r="D21" s="7">
        <f>SUM(D15:D19)</f>
        <v>6933166.7402375704</v>
      </c>
      <c r="E21" s="32"/>
      <c r="F21" s="7">
        <f>SUM(F15:F19)</f>
        <v>7088629.1380539183</v>
      </c>
      <c r="G21" s="50"/>
      <c r="H21" s="15"/>
    </row>
    <row r="22" spans="1:9" ht="15.75">
      <c r="A22" s="9" t="s">
        <v>9</v>
      </c>
      <c r="B22" s="7">
        <f>(B21-41700.9-297.95-5225.25)*20%</f>
        <v>1276404.9119101299</v>
      </c>
      <c r="C22" s="8"/>
      <c r="D22" s="7">
        <f>B22*C19</f>
        <v>1376448.2525007341</v>
      </c>
      <c r="E22" s="32"/>
      <c r="F22" s="7">
        <f>D22*E19</f>
        <v>1407312.3516665581</v>
      </c>
      <c r="G22" s="50"/>
      <c r="H22" s="15"/>
      <c r="I22" s="15"/>
    </row>
    <row r="23" spans="1:9" ht="15.75">
      <c r="A23" s="9" t="s">
        <v>10</v>
      </c>
      <c r="B23" s="7">
        <f>B21+B22</f>
        <v>7705653.5714607798</v>
      </c>
      <c r="C23" s="10"/>
      <c r="D23" s="7">
        <f>D21+D22</f>
        <v>8309614.9927383047</v>
      </c>
      <c r="E23" s="32"/>
      <c r="F23" s="35">
        <f>F21+F22</f>
        <v>8495941.4897204768</v>
      </c>
      <c r="G23" s="52"/>
    </row>
    <row r="24" spans="1:9" ht="15">
      <c r="B24" s="15"/>
      <c r="D24" s="50"/>
      <c r="G24" s="40"/>
    </row>
    <row r="25" spans="1:9" ht="70.5" customHeight="1">
      <c r="A25" s="58" t="s">
        <v>41</v>
      </c>
      <c r="B25" s="58"/>
      <c r="C25" s="58"/>
      <c r="D25" s="58"/>
      <c r="E25" s="58"/>
      <c r="F25" s="58"/>
      <c r="G25" s="40"/>
    </row>
    <row r="26" spans="1:9">
      <c r="B26" s="15"/>
      <c r="G26" s="40"/>
    </row>
    <row r="27" spans="1:9" s="30" customFormat="1" ht="35.25" customHeight="1">
      <c r="A27" s="64" t="s">
        <v>38</v>
      </c>
      <c r="B27" s="64"/>
      <c r="C27" s="64"/>
      <c r="D27" s="64"/>
      <c r="E27" s="64"/>
      <c r="F27" s="64"/>
      <c r="G27" s="29"/>
      <c r="H27" s="29"/>
    </row>
    <row r="28" spans="1:9" ht="15.75">
      <c r="A28" s="64" t="s">
        <v>47</v>
      </c>
      <c r="B28" s="64"/>
      <c r="C28" s="64"/>
      <c r="D28" s="64"/>
      <c r="E28" s="64"/>
      <c r="F28" s="64"/>
      <c r="G28" s="21"/>
      <c r="H28" s="21"/>
    </row>
    <row r="29" spans="1:9" ht="15.75">
      <c r="A29" s="65" t="s">
        <v>37</v>
      </c>
      <c r="B29" s="65"/>
      <c r="C29" s="65"/>
      <c r="D29" s="65"/>
      <c r="E29" s="65"/>
      <c r="F29" s="65"/>
      <c r="G29" s="21"/>
      <c r="H29" s="21"/>
    </row>
    <row r="30" spans="1:9" ht="15.75">
      <c r="A30" s="63" t="s">
        <v>11</v>
      </c>
      <c r="B30" s="63"/>
      <c r="C30" s="63"/>
      <c r="D30" s="63"/>
      <c r="E30" s="22" t="s">
        <v>39</v>
      </c>
      <c r="F30" s="23"/>
      <c r="G30" s="21"/>
      <c r="H30" s="21"/>
    </row>
    <row r="31" spans="1:9" ht="15.75">
      <c r="A31" s="63" t="s">
        <v>12</v>
      </c>
      <c r="B31" s="63"/>
      <c r="C31" s="63"/>
      <c r="D31" s="63"/>
      <c r="E31" s="22" t="s">
        <v>42</v>
      </c>
      <c r="F31" s="23"/>
      <c r="G31" s="21"/>
      <c r="H31" s="21"/>
    </row>
    <row r="32" spans="1:9" ht="15.75">
      <c r="A32" s="21" t="s">
        <v>13</v>
      </c>
      <c r="B32" s="23"/>
      <c r="C32" s="23"/>
      <c r="D32" s="23"/>
      <c r="E32" s="23"/>
      <c r="F32" s="23"/>
      <c r="H32" s="24"/>
    </row>
    <row r="33" spans="1:8" s="12" customFormat="1" ht="33.75" customHeight="1">
      <c r="A33" s="25" t="s">
        <v>4</v>
      </c>
      <c r="B33" s="26">
        <v>1.078379</v>
      </c>
      <c r="C33" s="23"/>
      <c r="D33" s="23"/>
      <c r="E33" s="23"/>
      <c r="F33" s="23"/>
      <c r="G33"/>
      <c r="H33"/>
    </row>
    <row r="34" spans="1:8" s="12" customFormat="1" ht="15.75">
      <c r="A34" s="25" t="s">
        <v>14</v>
      </c>
      <c r="B34" s="48">
        <v>1.0224230000000001</v>
      </c>
      <c r="C34" s="23"/>
      <c r="D34" s="23"/>
      <c r="E34" s="23"/>
      <c r="F34" s="23"/>
      <c r="G34"/>
      <c r="H34"/>
    </row>
    <row r="35" spans="1:8" s="12" customFormat="1" ht="15">
      <c r="A35"/>
      <c r="B35"/>
      <c r="C35"/>
      <c r="D35"/>
      <c r="E35"/>
      <c r="F35"/>
      <c r="G35"/>
      <c r="H35"/>
    </row>
    <row r="36" spans="1:8" s="12" customFormat="1" ht="15.75" customHeight="1">
      <c r="A36" s="68" t="s">
        <v>15</v>
      </c>
      <c r="B36" s="69"/>
      <c r="C36" s="69"/>
      <c r="D36" s="69"/>
      <c r="E36" s="69"/>
      <c r="F36" s="70"/>
      <c r="G36"/>
      <c r="H36"/>
    </row>
    <row r="37" spans="1:8" s="12" customFormat="1" ht="98.25" customHeight="1">
      <c r="A37" s="59" t="s">
        <v>40</v>
      </c>
      <c r="B37" s="59"/>
      <c r="C37" s="59" t="s">
        <v>43</v>
      </c>
      <c r="D37" s="59"/>
      <c r="E37" s="59"/>
      <c r="F37" s="59"/>
      <c r="G37"/>
      <c r="H37"/>
    </row>
    <row r="38" spans="1:8" s="12" customFormat="1" ht="33" customHeight="1">
      <c r="A38" s="74" t="s">
        <v>44</v>
      </c>
      <c r="B38" s="74"/>
      <c r="C38" s="74"/>
      <c r="D38" s="74"/>
      <c r="E38" s="74"/>
      <c r="F38" s="74"/>
      <c r="G38" s="21">
        <f>0.9988*1.0043*1.0008*1.0106*1.0085*1.0161*1.0118*1.0125*1.004154*1.004154*1.004154</f>
        <v>1.0783794808213629</v>
      </c>
      <c r="H38" s="21"/>
    </row>
    <row r="39" spans="1:8" s="12" customFormat="1" ht="15.75">
      <c r="A39" s="75" t="s">
        <v>49</v>
      </c>
      <c r="B39" s="75"/>
      <c r="C39" s="75"/>
      <c r="D39" s="75"/>
      <c r="E39" s="75"/>
      <c r="F39" s="75"/>
      <c r="G39"/>
      <c r="H39"/>
    </row>
    <row r="40" spans="1:8" s="12" customFormat="1" ht="31.5" customHeight="1">
      <c r="A40" s="67" t="s">
        <v>31</v>
      </c>
      <c r="B40" s="67"/>
      <c r="C40" s="67"/>
      <c r="D40" s="67"/>
      <c r="E40" s="67"/>
      <c r="F40" s="67"/>
      <c r="G40"/>
      <c r="H40"/>
    </row>
    <row r="41" spans="1:8" s="12" customFormat="1" ht="22.5" customHeight="1">
      <c r="A41" s="67" t="s">
        <v>22</v>
      </c>
      <c r="B41" s="67"/>
      <c r="C41" s="67"/>
      <c r="D41" s="67"/>
      <c r="E41" s="67"/>
      <c r="F41" s="67"/>
      <c r="G41" s="21"/>
      <c r="H41"/>
    </row>
    <row r="42" spans="1:8" s="12" customFormat="1" ht="20.25" customHeight="1">
      <c r="A42" s="67" t="s">
        <v>51</v>
      </c>
      <c r="B42" s="67"/>
      <c r="C42" s="67"/>
      <c r="D42" s="67"/>
      <c r="E42" s="67"/>
      <c r="F42" s="67"/>
      <c r="G42" s="21"/>
      <c r="H42"/>
    </row>
    <row r="43" spans="1:8" s="12" customFormat="1" ht="19.5" customHeight="1">
      <c r="A43" s="76" t="s">
        <v>45</v>
      </c>
      <c r="B43" s="76"/>
      <c r="C43" s="76"/>
      <c r="D43" s="76"/>
      <c r="E43" s="76"/>
      <c r="F43" s="76"/>
      <c r="G43" s="44"/>
      <c r="H43"/>
    </row>
    <row r="44" spans="1:8" s="12" customFormat="1" ht="18.75" customHeight="1">
      <c r="A44" s="77" t="s">
        <v>52</v>
      </c>
      <c r="B44" s="77"/>
      <c r="C44" s="77"/>
      <c r="D44" s="77"/>
      <c r="E44" s="77"/>
      <c r="F44" s="77"/>
      <c r="G44" s="49">
        <f>3000000/8309614.99</f>
        <v>0.36102755706615475</v>
      </c>
      <c r="H44"/>
    </row>
    <row r="45" spans="1:8" s="12" customFormat="1" ht="36" customHeight="1">
      <c r="A45" s="66" t="s">
        <v>32</v>
      </c>
      <c r="B45" s="66"/>
      <c r="C45" s="66"/>
      <c r="D45" s="66"/>
      <c r="E45" s="66"/>
      <c r="F45" s="66"/>
      <c r="G45" s="44"/>
      <c r="H45"/>
    </row>
    <row r="46" spans="1:8" s="12" customFormat="1" ht="36" customHeight="1">
      <c r="A46" s="66" t="s">
        <v>53</v>
      </c>
      <c r="B46" s="66"/>
      <c r="C46" s="66"/>
      <c r="D46" s="66"/>
      <c r="E46" s="66"/>
      <c r="F46" s="66"/>
      <c r="G46" s="45">
        <f>8309614.99-3000000</f>
        <v>5309614.99</v>
      </c>
      <c r="H46"/>
    </row>
    <row r="47" spans="1:8" s="12" customFormat="1" ht="18.75" customHeight="1">
      <c r="A47" s="78" t="s">
        <v>54</v>
      </c>
      <c r="B47" s="78"/>
      <c r="C47" s="78"/>
      <c r="D47" s="78"/>
      <c r="E47" s="78"/>
      <c r="F47" s="78"/>
      <c r="G47" s="49">
        <f>G46/8309614.99</f>
        <v>0.63897244293384525</v>
      </c>
      <c r="H47" s="41"/>
    </row>
    <row r="48" spans="1:8" s="12" customFormat="1" ht="66" customHeight="1">
      <c r="A48" s="67" t="s">
        <v>28</v>
      </c>
      <c r="B48" s="67"/>
      <c r="C48" s="67"/>
      <c r="D48" s="67"/>
      <c r="E48" s="67"/>
      <c r="F48" s="67"/>
      <c r="G48"/>
      <c r="H48" s="27"/>
    </row>
    <row r="49" spans="1:8" s="12" customFormat="1" ht="26.25" customHeight="1">
      <c r="A49" s="67" t="s">
        <v>26</v>
      </c>
      <c r="B49" s="67"/>
      <c r="C49" s="67"/>
      <c r="D49" s="67"/>
      <c r="E49" s="67"/>
      <c r="F49" s="67"/>
      <c r="G49"/>
      <c r="H49" s="27"/>
    </row>
    <row r="50" spans="1:8" s="12" customFormat="1" ht="29.25" customHeight="1">
      <c r="A50" s="71" t="s">
        <v>50</v>
      </c>
      <c r="B50" s="71"/>
      <c r="C50" s="71"/>
      <c r="D50" s="71"/>
      <c r="E50" s="71"/>
      <c r="F50" s="71"/>
      <c r="G50" s="21" t="s">
        <v>16</v>
      </c>
      <c r="H50" s="31">
        <f>((POWER(1.004154,2))+(POWER(1.004154,2)))/2</f>
        <v>1.0083252557160001</v>
      </c>
    </row>
    <row r="51" spans="1:8" s="12" customFormat="1" ht="68.25" customHeight="1">
      <c r="A51" s="67" t="s">
        <v>29</v>
      </c>
      <c r="B51" s="67"/>
      <c r="C51" s="67"/>
      <c r="D51" s="67"/>
      <c r="E51" s="67"/>
      <c r="F51" s="67"/>
      <c r="G51"/>
      <c r="H51"/>
    </row>
    <row r="52" spans="1:8" s="12" customFormat="1" ht="25.5" customHeight="1">
      <c r="A52" s="67" t="s">
        <v>27</v>
      </c>
      <c r="B52" s="67"/>
      <c r="C52" s="67"/>
      <c r="D52" s="67"/>
      <c r="E52" s="67"/>
      <c r="F52" s="67"/>
      <c r="G52"/>
      <c r="H52"/>
    </row>
    <row r="53" spans="1:8" s="12" customFormat="1" ht="26.25" customHeight="1">
      <c r="A53" s="71" t="s">
        <v>46</v>
      </c>
      <c r="B53" s="71"/>
      <c r="C53" s="71"/>
      <c r="D53" s="71"/>
      <c r="E53" s="71"/>
      <c r="F53" s="71"/>
      <c r="G53" s="21" t="s">
        <v>23</v>
      </c>
      <c r="H53" s="31">
        <f>(POWER(1.004154,2)*(1.003915+POWER(1.003915,10)))/2</f>
        <v>1.0303884082449304</v>
      </c>
    </row>
    <row r="54" spans="1:8" s="12" customFormat="1" ht="15.75" customHeight="1">
      <c r="A54" s="36"/>
      <c r="B54" s="36"/>
      <c r="C54" s="36"/>
      <c r="D54" s="36"/>
      <c r="E54" s="36"/>
      <c r="F54" s="36"/>
      <c r="G54" s="21"/>
      <c r="H54" s="31"/>
    </row>
    <row r="55" spans="1:8" s="12" customFormat="1" ht="15.75" customHeight="1">
      <c r="A55" s="66" t="s">
        <v>55</v>
      </c>
      <c r="B55" s="66"/>
      <c r="C55" s="66"/>
      <c r="D55" s="66"/>
      <c r="E55" s="66"/>
      <c r="F55" s="66"/>
      <c r="G55" s="44" t="s">
        <v>24</v>
      </c>
      <c r="H55" s="46">
        <f>(G44*H50)+(G47*H53)</f>
        <v>1.0224230021862328</v>
      </c>
    </row>
    <row r="56" spans="1:8" s="12" customFormat="1" ht="15.75">
      <c r="A56" s="6"/>
      <c r="B56" s="37"/>
      <c r="C56" s="37"/>
      <c r="D56" s="37"/>
      <c r="E56" s="37"/>
      <c r="F56" s="37"/>
      <c r="G56" s="21"/>
      <c r="H56" s="21"/>
    </row>
    <row r="57" spans="1:8" s="12" customFormat="1" ht="15.75">
      <c r="A57" s="6" t="s">
        <v>13</v>
      </c>
      <c r="B57" s="37"/>
      <c r="C57" s="37"/>
      <c r="D57" s="37"/>
      <c r="E57" s="37"/>
      <c r="F57" s="37"/>
      <c r="G57"/>
      <c r="H57"/>
    </row>
    <row r="58" spans="1:8" s="12" customFormat="1" ht="15.75">
      <c r="A58" s="38" t="s">
        <v>4</v>
      </c>
      <c r="B58" s="39">
        <v>1.078379</v>
      </c>
      <c r="C58" s="37"/>
      <c r="D58" s="37"/>
      <c r="E58" s="37"/>
      <c r="F58" s="37"/>
      <c r="G58"/>
      <c r="H58"/>
    </row>
    <row r="59" spans="1:8" s="12" customFormat="1" ht="15.75">
      <c r="A59" s="38" t="s">
        <v>14</v>
      </c>
      <c r="B59" s="47">
        <v>1.0224230000000001</v>
      </c>
      <c r="C59" s="37"/>
      <c r="D59" s="37"/>
      <c r="E59" s="37"/>
      <c r="F59" s="37"/>
      <c r="G59"/>
      <c r="H59"/>
    </row>
    <row r="60" spans="1:8" s="12" customFormat="1" ht="15.75">
      <c r="A60" s="11"/>
      <c r="B60" s="16"/>
      <c r="C60" s="16"/>
      <c r="D60" s="13"/>
      <c r="E60" s="14"/>
      <c r="F60" s="16"/>
    </row>
    <row r="61" spans="1:8" s="12" customFormat="1" ht="15.75">
      <c r="A61" s="11"/>
      <c r="B61" s="16"/>
      <c r="C61" s="16"/>
      <c r="D61" s="13"/>
      <c r="E61" s="14"/>
      <c r="F61" s="16"/>
    </row>
    <row r="62" spans="1:8" s="12" customFormat="1" ht="15.75">
      <c r="A62" s="11"/>
      <c r="B62" s="16"/>
      <c r="C62" s="16"/>
      <c r="D62" s="13"/>
      <c r="E62" s="14"/>
      <c r="F62" s="16"/>
    </row>
    <row r="63" spans="1:8" s="12" customFormat="1" ht="15.75">
      <c r="A63" s="11"/>
      <c r="B63" s="16"/>
      <c r="C63" s="16"/>
      <c r="D63" s="14"/>
      <c r="E63" s="14"/>
      <c r="F63" s="16"/>
    </row>
    <row r="64" spans="1:8" s="12" customFormat="1" ht="15.75">
      <c r="A64" s="11"/>
      <c r="B64" s="16"/>
      <c r="C64" s="16"/>
      <c r="D64" s="14"/>
      <c r="E64" s="14"/>
      <c r="F64" s="16"/>
    </row>
    <row r="65" spans="1:6" s="12" customFormat="1" ht="15.75">
      <c r="A65" s="11"/>
      <c r="B65" s="16"/>
      <c r="C65" s="16"/>
      <c r="D65" s="14"/>
      <c r="E65" s="14"/>
      <c r="F65" s="16"/>
    </row>
    <row r="66" spans="1:6" s="12" customFormat="1" ht="15.75">
      <c r="A66" s="11"/>
      <c r="B66" s="16"/>
      <c r="C66" s="16"/>
      <c r="D66" s="14"/>
      <c r="E66" s="14"/>
      <c r="F66" s="16"/>
    </row>
    <row r="67" spans="1:6" s="12" customFormat="1" ht="15.75">
      <c r="A67" s="11"/>
      <c r="B67" s="16"/>
      <c r="C67" s="16"/>
      <c r="D67" s="14"/>
      <c r="E67" s="14"/>
      <c r="F67" s="16"/>
    </row>
    <row r="68" spans="1:6" s="12" customFormat="1" ht="15.75">
      <c r="A68" s="11"/>
      <c r="B68" s="16"/>
      <c r="C68" s="16"/>
      <c r="D68" s="14"/>
      <c r="E68" s="14"/>
      <c r="F68" s="16"/>
    </row>
    <row r="69" spans="1:6" s="12" customFormat="1" ht="15.75">
      <c r="A69" s="11"/>
      <c r="B69" s="16"/>
      <c r="C69" s="16"/>
      <c r="D69" s="14"/>
      <c r="E69" s="14"/>
      <c r="F69" s="16"/>
    </row>
    <row r="70" spans="1:6" s="12" customFormat="1" ht="15.75">
      <c r="A70" s="11"/>
      <c r="B70" s="16"/>
      <c r="C70" s="16"/>
      <c r="D70" s="14"/>
      <c r="E70" s="14"/>
      <c r="F70" s="16"/>
    </row>
    <row r="71" spans="1:6" s="12" customFormat="1" ht="15.75">
      <c r="A71" s="11"/>
      <c r="B71" s="16"/>
      <c r="C71" s="16"/>
      <c r="D71" s="13"/>
      <c r="E71" s="14"/>
      <c r="F71" s="16"/>
    </row>
    <row r="72" spans="1:6" s="12" customFormat="1" ht="15.75">
      <c r="A72" s="11"/>
      <c r="B72" s="18"/>
      <c r="C72" s="16"/>
      <c r="D72" s="16"/>
      <c r="E72" s="17"/>
      <c r="F72" s="16"/>
    </row>
    <row r="73" spans="1:6" s="12" customFormat="1" ht="15.75">
      <c r="A73" s="11"/>
      <c r="B73" s="18"/>
      <c r="C73" s="16"/>
      <c r="D73" s="16"/>
      <c r="E73" s="17"/>
      <c r="F73" s="16"/>
    </row>
    <row r="74" spans="1:6" s="12" customFormat="1" ht="15.75">
      <c r="A74" s="11"/>
      <c r="B74" s="18"/>
      <c r="C74" s="16"/>
      <c r="D74" s="16"/>
      <c r="E74" s="17"/>
      <c r="F74" s="16"/>
    </row>
    <row r="75" spans="1:6" s="12" customFormat="1" ht="33" customHeight="1">
      <c r="A75" s="73"/>
      <c r="B75" s="73"/>
      <c r="C75" s="73"/>
      <c r="D75" s="73"/>
      <c r="E75" s="17"/>
      <c r="F75" s="16"/>
    </row>
    <row r="76" spans="1:6" s="12" customFormat="1" ht="15">
      <c r="A76" s="16"/>
      <c r="B76" s="16"/>
      <c r="C76" s="16"/>
      <c r="D76" s="16"/>
      <c r="E76" s="17"/>
      <c r="F76" s="16"/>
    </row>
    <row r="77" spans="1:6" s="12" customFormat="1" ht="33" customHeight="1">
      <c r="A77" s="72"/>
      <c r="B77" s="72"/>
      <c r="C77" s="72"/>
      <c r="D77" s="72"/>
      <c r="E77" s="19"/>
      <c r="F77" s="16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 ht="15">
      <c r="A80" s="12"/>
    </row>
  </sheetData>
  <mergeCells count="40">
    <mergeCell ref="F11:F14"/>
    <mergeCell ref="A11:A14"/>
    <mergeCell ref="B11:B13"/>
    <mergeCell ref="D1:F1"/>
    <mergeCell ref="A4:F4"/>
    <mergeCell ref="A5:F5"/>
    <mergeCell ref="A8:F8"/>
    <mergeCell ref="A9:F9"/>
    <mergeCell ref="C11:C14"/>
    <mergeCell ref="D11:D13"/>
    <mergeCell ref="E11:E14"/>
    <mergeCell ref="A77:D77"/>
    <mergeCell ref="A75:D75"/>
    <mergeCell ref="A37:B37"/>
    <mergeCell ref="A38:F38"/>
    <mergeCell ref="A39:F39"/>
    <mergeCell ref="A40:F40"/>
    <mergeCell ref="A41:F41"/>
    <mergeCell ref="A42:F42"/>
    <mergeCell ref="A43:F43"/>
    <mergeCell ref="A45:F45"/>
    <mergeCell ref="A44:F44"/>
    <mergeCell ref="A46:F46"/>
    <mergeCell ref="A47:F47"/>
    <mergeCell ref="A53:F53"/>
    <mergeCell ref="A52:F52"/>
    <mergeCell ref="A48:F48"/>
    <mergeCell ref="A55:F55"/>
    <mergeCell ref="A49:F49"/>
    <mergeCell ref="A36:F36"/>
    <mergeCell ref="A50:F50"/>
    <mergeCell ref="A51:F51"/>
    <mergeCell ref="A25:F25"/>
    <mergeCell ref="C37:F37"/>
    <mergeCell ref="A20:F20"/>
    <mergeCell ref="A30:D30"/>
    <mergeCell ref="A31:D31"/>
    <mergeCell ref="A27:F27"/>
    <mergeCell ref="A28:F28"/>
    <mergeCell ref="A29:F2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РНМЦК</vt:lpstr>
      <vt:lpstr>РНМЦК!Область_печати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2021-10-20T13:37:58Z</cp:lastPrinted>
  <dcterms:created xsi:type="dcterms:W3CDTF">2020-06-21T12:02:20Z</dcterms:created>
  <dcterms:modified xsi:type="dcterms:W3CDTF">2021-10-20T13:38:04Z</dcterms:modified>
</cp:coreProperties>
</file>